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5116\######Desktop21\2023_Heizlasttool_Betreuung\20240207_Textausgabe\"/>
    </mc:Choice>
  </mc:AlternateContent>
  <xr:revisionPtr revIDLastSave="0" documentId="8_{3D328E36-6080-4C0B-866B-CEABFF488EEF}" xr6:coauthVersionLast="47" xr6:coauthVersionMax="47" xr10:uidLastSave="{00000000-0000-0000-0000-000000000000}"/>
  <workbookProtection workbookAlgorithmName="SHA-512" workbookHashValue="Q8yj+sTeLznZbYn9gGNAZO+RV5h4GXHa+epXkcrcEJ5kl7/J/ca2fZGKrM5Sjanm3CWz+m3ih2qNyyiLS/sGCA==" workbookSaltValue="aW+ZLSi+OTTvLw7PtQORzg==" workbookSpinCount="100000" lockStructure="1"/>
  <bookViews>
    <workbookView xWindow="-28920" yWindow="-120" windowWidth="29040" windowHeight="15840" xr2:uid="{36B1C335-7E5B-4285-9843-68B8D353C048}"/>
  </bookViews>
  <sheets>
    <sheet name="Tool" sheetId="1" r:id="rId1"/>
    <sheet name="Tabellen" sheetId="3" state="hidden" r:id="rId2"/>
    <sheet name="Formeln" sheetId="4" state="hidden" r:id="rId3"/>
    <sheet name="Auswahlfelder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G27" i="3" s="1"/>
  <c r="F20" i="3"/>
  <c r="H27" i="3" s="1"/>
  <c r="F18" i="3"/>
  <c r="F27" i="3" s="1"/>
  <c r="E19" i="3"/>
  <c r="G26" i="3" s="1"/>
  <c r="E20" i="3"/>
  <c r="H26" i="3" s="1"/>
  <c r="E18" i="3"/>
  <c r="F26" i="3" s="1"/>
  <c r="B14" i="1"/>
  <c r="C21" i="1" l="1"/>
  <c r="C22" i="1"/>
  <c r="B18" i="3"/>
  <c r="F25" i="3" s="1"/>
  <c r="C23" i="1" l="1"/>
  <c r="D20" i="3"/>
  <c r="E27" i="3" s="1"/>
  <c r="C20" i="3"/>
  <c r="E26" i="3" s="1"/>
  <c r="B20" i="3"/>
  <c r="H25" i="3" s="1"/>
  <c r="D19" i="3"/>
  <c r="D27" i="3" s="1"/>
  <c r="C19" i="1" s="1"/>
  <c r="C19" i="3"/>
  <c r="D26" i="3" s="1"/>
  <c r="B19" i="3"/>
  <c r="G25" i="3" s="1"/>
  <c r="D18" i="3"/>
  <c r="C27" i="3" s="1"/>
  <c r="C18" i="3"/>
  <c r="C26" i="3" s="1"/>
  <c r="C17" i="1" l="1"/>
  <c r="F42" i="3"/>
  <c r="B42" i="3"/>
  <c r="C42" i="3"/>
  <c r="D42" i="3"/>
  <c r="E42" i="3"/>
  <c r="C40" i="3"/>
  <c r="D40" i="3"/>
  <c r="E40" i="3"/>
  <c r="F40" i="3"/>
  <c r="B40" i="3"/>
  <c r="D41" i="3"/>
  <c r="E41" i="3"/>
  <c r="B41" i="3"/>
  <c r="C41" i="3"/>
  <c r="F41" i="3"/>
  <c r="C18" i="1"/>
  <c r="C20" i="1" s="1"/>
  <c r="C25" i="1" l="1"/>
  <c r="C24" i="1"/>
  <c r="C26" i="1" l="1"/>
  <c r="C29" i="1" s="1"/>
  <c r="C28" i="1" l="1"/>
  <c r="B31" i="1" s="1"/>
  <c r="C30" i="1"/>
</calcChain>
</file>

<file path=xl/sharedStrings.xml><?xml version="1.0" encoding="utf-8"?>
<sst xmlns="http://schemas.openxmlformats.org/spreadsheetml/2006/main" count="142" uniqueCount="87">
  <si>
    <t>Fall 1</t>
  </si>
  <si>
    <t>Fall 2</t>
  </si>
  <si>
    <t>Fall 3</t>
  </si>
  <si>
    <t>Heizung 100 kW</t>
  </si>
  <si>
    <t>Winterlastfall</t>
  </si>
  <si>
    <t>Tool Auslegung Übergabestation 
Warmwassernetz</t>
  </si>
  <si>
    <t>TWEA 120 kW / 60 kW</t>
  </si>
  <si>
    <t>Vorrangschaltung ja</t>
  </si>
  <si>
    <t>Vorrangschaltung nein</t>
  </si>
  <si>
    <t>und</t>
  </si>
  <si>
    <t>Heizung + TWEA Winter</t>
  </si>
  <si>
    <t>Angaben zum Objekt</t>
  </si>
  <si>
    <t>Adresse</t>
  </si>
  <si>
    <t>Kundennummer</t>
  </si>
  <si>
    <t>Angaben zum Netzanschluss</t>
  </si>
  <si>
    <t>TWEA Sommer &gt; Heizung</t>
  </si>
  <si>
    <t>TWEA Sommer &lt; Heizung</t>
  </si>
  <si>
    <t>Leistung Heizung</t>
  </si>
  <si>
    <t>= TWEA Sommer</t>
  </si>
  <si>
    <t>= Heizung</t>
  </si>
  <si>
    <t>Leistung TWEA</t>
  </si>
  <si>
    <t>Auschlaggebende Leistung</t>
  </si>
  <si>
    <t>Ergebnis</t>
  </si>
  <si>
    <t>Objektdaten</t>
  </si>
  <si>
    <t>Gebäudeart</t>
  </si>
  <si>
    <t>Neubau ab 01.04.2022</t>
  </si>
  <si>
    <t>Speicherladesystem</t>
  </si>
  <si>
    <t>TWEA Vorrangschaltung</t>
  </si>
  <si>
    <t>ja</t>
  </si>
  <si>
    <t>Volumenstromberechnung</t>
  </si>
  <si>
    <t>Volumenstrom Heizung</t>
  </si>
  <si>
    <t>Volumenstrom TWEA-Speicherladesystem Sommer</t>
  </si>
  <si>
    <t>Volumenstrom TWEA-Speicher Sommer</t>
  </si>
  <si>
    <t>Volumenstrom TWEA Sommer</t>
  </si>
  <si>
    <t>Volumenstrom TWEA-Speicherladesystem Winter</t>
  </si>
  <si>
    <t>Volumenstrom TWEA-Speicher Winter</t>
  </si>
  <si>
    <t>Volumenstrom TWEA Winter</t>
  </si>
  <si>
    <t xml:space="preserve">TWEA &gt; Heizung  mit Vorrangschaltung </t>
  </si>
  <si>
    <t xml:space="preserve">TWEA &gt; Heizung  ohne Vorrangschaltung </t>
  </si>
  <si>
    <t>Volumenstrom Auslegung Übergabestation</t>
  </si>
  <si>
    <t>Auswahl Übergabestation</t>
  </si>
  <si>
    <t>Dimensionierung Übergabestation</t>
  </si>
  <si>
    <t>Sommerlastfall</t>
  </si>
  <si>
    <t>Netzvorlauftemperatur</t>
  </si>
  <si>
    <t>Heizung</t>
  </si>
  <si>
    <t>TWEA-Speicherladesystem</t>
  </si>
  <si>
    <t>TWEA - Speicher*</t>
  </si>
  <si>
    <t>Bestand</t>
  </si>
  <si>
    <t>Bestand ab 01.07.2015</t>
  </si>
  <si>
    <t>Netzrücklauftemperatur</t>
  </si>
  <si>
    <t>Temperaturdifferenz</t>
  </si>
  <si>
    <t>Formel Blatt "Tool"</t>
  </si>
  <si>
    <t>Volumenstrom</t>
  </si>
  <si>
    <t>Übergabestation</t>
  </si>
  <si>
    <t>DN 25</t>
  </si>
  <si>
    <t>DN 40</t>
  </si>
  <si>
    <t>DN 50</t>
  </si>
  <si>
    <t>DN 65</t>
  </si>
  <si>
    <t>DN 80</t>
  </si>
  <si>
    <t>Leistung bei Δ t = 50 K</t>
  </si>
  <si>
    <t>Leistung bei Δ t = 40 K</t>
  </si>
  <si>
    <t>Heizwasserdurchfluss bis</t>
  </si>
  <si>
    <t>Warnung ab</t>
  </si>
  <si>
    <t xml:space="preserve">ACHTUNG: An der Grenze von DN25 </t>
  </si>
  <si>
    <t>ACHTUNG: An der Grenze von DN40</t>
  </si>
  <si>
    <t>ACHTUNG: An der Grenze von DN50</t>
  </si>
  <si>
    <t>ACHTUNG: An der Grenze von DN65</t>
  </si>
  <si>
    <t>ACHTUNG: An der Grenze von DN80</t>
  </si>
  <si>
    <t xml:space="preserve">Q = </t>
  </si>
  <si>
    <t>Q</t>
  </si>
  <si>
    <t xml:space="preserve">m = </t>
  </si>
  <si>
    <t>Leistung [kW]</t>
  </si>
  <si>
    <t>m</t>
  </si>
  <si>
    <t>Wärmekoeffizient Wasser (temperaturabhängig)</t>
  </si>
  <si>
    <t>c = 4,2</t>
  </si>
  <si>
    <t>Δt</t>
  </si>
  <si>
    <t>Volumenstrom [m³/h]</t>
  </si>
  <si>
    <t>Umrechnungsfaktor</t>
  </si>
  <si>
    <t>Trinkwassererwärmungsanlage</t>
  </si>
  <si>
    <t>TWEA</t>
  </si>
  <si>
    <t>* Speicher sind nur zulässig bis zu einer Anschlussleistung von 20 kW</t>
  </si>
  <si>
    <t>nein</t>
  </si>
  <si>
    <t>Art TWEA</t>
  </si>
  <si>
    <t>Speicher*</t>
  </si>
  <si>
    <t>Bitte auswählen</t>
  </si>
  <si>
    <t>Dimensionierung II</t>
  </si>
  <si>
    <t>Größe Wärmemengenzähler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</si>
</sst>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°C&quot;"/>
    <numFmt numFmtId="165" formatCode="#,##0\ &quot;kW&quot;"/>
    <numFmt numFmtId="166" formatCode="#,##0.00\ &quot;m³/h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8E1"/>
        <bgColor indexed="64"/>
      </patternFill>
    </fill>
    <fill>
      <patternFill patternType="solid">
        <fgColor rgb="FF00386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theme="5" tint="0.59999389629810485"/>
      </bottom>
      <diagonal/>
    </border>
    <border>
      <left/>
      <right style="medium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59999389629810485"/>
      </left>
      <right/>
      <top/>
      <bottom/>
      <diagonal/>
    </border>
    <border>
      <left style="medium">
        <color theme="5" tint="0.59999389629810485"/>
      </left>
      <right/>
      <top/>
      <bottom style="medium">
        <color theme="5" tint="0.59999389629810485"/>
      </bottom>
      <diagonal/>
    </border>
    <border>
      <left/>
      <right style="medium">
        <color theme="5" tint="0.59999389629810485"/>
      </right>
      <top/>
      <bottom style="medium">
        <color theme="5" tint="0.59999389629810485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theme="5" tint="0.79998168889431442"/>
      </left>
      <right/>
      <top style="thin">
        <color theme="5" tint="0.79998168889431442"/>
      </top>
      <bottom/>
      <diagonal/>
    </border>
    <border>
      <left style="thin">
        <color theme="5" tint="0.79998168889431442"/>
      </left>
      <right/>
      <top/>
      <bottom/>
      <diagonal/>
    </border>
    <border>
      <left/>
      <right style="thin">
        <color theme="5" tint="0.79998168889431442"/>
      </right>
      <top/>
      <bottom/>
      <diagonal/>
    </border>
    <border>
      <left style="thin">
        <color theme="5" tint="0.79998168889431442"/>
      </left>
      <right/>
      <top/>
      <bottom style="thin">
        <color theme="5" tint="0.79998168889431442"/>
      </bottom>
      <diagonal/>
    </border>
    <border>
      <left/>
      <right style="thin">
        <color theme="5" tint="0.79998168889431442"/>
      </right>
      <top/>
      <bottom style="thin">
        <color theme="5" tint="0.79998168889431442"/>
      </bottom>
      <diagonal/>
    </border>
    <border>
      <left style="medium">
        <color theme="5" tint="0.59999389629810485"/>
      </left>
      <right/>
      <top/>
      <bottom style="thin">
        <color theme="5" tint="0.79998168889431442"/>
      </bottom>
      <diagonal/>
    </border>
    <border>
      <left/>
      <right style="medium">
        <color theme="5" tint="0.59999389629810485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theme="5" tint="0.79998168889431442"/>
      </left>
      <right/>
      <top style="medium">
        <color theme="5" tint="0.79998168889431442"/>
      </top>
      <bottom/>
      <diagonal/>
    </border>
    <border>
      <left/>
      <right/>
      <top style="medium">
        <color theme="5" tint="0.79998168889431442"/>
      </top>
      <bottom/>
      <diagonal/>
    </border>
    <border>
      <left/>
      <right style="medium">
        <color theme="5" tint="0.79998168889431442"/>
      </right>
      <top style="medium">
        <color theme="5" tint="0.79998168889431442"/>
      </top>
      <bottom/>
      <diagonal/>
    </border>
    <border>
      <left style="medium">
        <color theme="5" tint="0.79998168889431442"/>
      </left>
      <right/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5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1" fillId="0" borderId="11" xfId="0" applyFont="1" applyBorder="1"/>
    <xf numFmtId="0" fontId="3" fillId="0" borderId="13" xfId="0" applyFont="1" applyBorder="1"/>
    <xf numFmtId="0" fontId="1" fillId="0" borderId="16" xfId="0" applyFont="1" applyBorder="1"/>
    <xf numFmtId="0" fontId="3" fillId="0" borderId="12" xfId="0" applyFont="1" applyBorder="1"/>
    <xf numFmtId="164" fontId="1" fillId="0" borderId="12" xfId="0" applyNumberFormat="1" applyFont="1" applyBorder="1" applyAlignment="1">
      <alignment horizontal="center"/>
    </xf>
    <xf numFmtId="0" fontId="1" fillId="0" borderId="17" xfId="0" applyFont="1" applyBorder="1"/>
    <xf numFmtId="164" fontId="2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3" xfId="0" applyFont="1" applyBorder="1"/>
    <xf numFmtId="164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/>
    <xf numFmtId="165" fontId="1" fillId="0" borderId="6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6" borderId="5" xfId="0" applyFont="1" applyFill="1" applyBorder="1"/>
    <xf numFmtId="0" fontId="1" fillId="6" borderId="6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right"/>
    </xf>
    <xf numFmtId="165" fontId="1" fillId="6" borderId="6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3" xfId="0" applyBorder="1"/>
    <xf numFmtId="0" fontId="0" fillId="0" borderId="24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0" fontId="1" fillId="0" borderId="31" xfId="0" applyFont="1" applyBorder="1"/>
    <xf numFmtId="0" fontId="8" fillId="5" borderId="5" xfId="0" applyFont="1" applyFill="1" applyBorder="1"/>
    <xf numFmtId="0" fontId="9" fillId="5" borderId="6" xfId="0" applyFont="1" applyFill="1" applyBorder="1"/>
    <xf numFmtId="165" fontId="1" fillId="0" borderId="6" xfId="0" applyNumberFormat="1" applyFont="1" applyBorder="1"/>
    <xf numFmtId="165" fontId="9" fillId="5" borderId="6" xfId="0" applyNumberFormat="1" applyFont="1" applyFill="1" applyBorder="1"/>
    <xf numFmtId="0" fontId="1" fillId="0" borderId="0" xfId="0" quotePrefix="1" applyFont="1" applyAlignment="1">
      <alignment horizontal="center"/>
    </xf>
    <xf numFmtId="0" fontId="10" fillId="6" borderId="5" xfId="0" applyFont="1" applyFill="1" applyBorder="1"/>
    <xf numFmtId="166" fontId="10" fillId="6" borderId="6" xfId="0" applyNumberFormat="1" applyFont="1" applyFill="1" applyBorder="1" applyAlignment="1">
      <alignment horizontal="right"/>
    </xf>
    <xf numFmtId="166" fontId="1" fillId="6" borderId="6" xfId="0" applyNumberFormat="1" applyFont="1" applyFill="1" applyBorder="1" applyAlignment="1">
      <alignment horizontal="right"/>
    </xf>
    <xf numFmtId="0" fontId="10" fillId="0" borderId="5" xfId="0" applyFont="1" applyBorder="1"/>
    <xf numFmtId="166" fontId="10" fillId="0" borderId="6" xfId="0" applyNumberFormat="1" applyFont="1" applyBorder="1" applyAlignment="1">
      <alignment horizontal="right"/>
    </xf>
    <xf numFmtId="0" fontId="10" fillId="7" borderId="5" xfId="0" applyFont="1" applyFill="1" applyBorder="1"/>
    <xf numFmtId="166" fontId="10" fillId="7" borderId="6" xfId="0" applyNumberFormat="1" applyFont="1" applyFill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3" fillId="0" borderId="5" xfId="0" applyFont="1" applyBorder="1"/>
    <xf numFmtId="166" fontId="3" fillId="0" borderId="6" xfId="0" applyNumberFormat="1" applyFont="1" applyBorder="1" applyAlignment="1">
      <alignment horizontal="right"/>
    </xf>
    <xf numFmtId="166" fontId="11" fillId="6" borderId="6" xfId="0" applyNumberFormat="1" applyFont="1" applyFill="1" applyBorder="1" applyAlignment="1">
      <alignment horizontal="right"/>
    </xf>
    <xf numFmtId="0" fontId="8" fillId="5" borderId="36" xfId="0" applyFont="1" applyFill="1" applyBorder="1"/>
    <xf numFmtId="0" fontId="9" fillId="5" borderId="37" xfId="0" applyFont="1" applyFill="1" applyBorder="1"/>
    <xf numFmtId="0" fontId="1" fillId="0" borderId="38" xfId="0" applyFont="1" applyBorder="1"/>
    <xf numFmtId="0" fontId="1" fillId="6" borderId="40" xfId="0" applyFont="1" applyFill="1" applyBorder="1"/>
    <xf numFmtId="166" fontId="11" fillId="0" borderId="6" xfId="0" applyNumberFormat="1" applyFont="1" applyBorder="1" applyAlignment="1">
      <alignment horizontal="right"/>
    </xf>
    <xf numFmtId="0" fontId="11" fillId="0" borderId="39" xfId="0" applyFont="1" applyBorder="1" applyAlignment="1" applyProtection="1">
      <alignment horizontal="right"/>
      <protection locked="0"/>
    </xf>
    <xf numFmtId="0" fontId="11" fillId="6" borderId="41" xfId="0" applyFont="1" applyFill="1" applyBorder="1" applyAlignment="1" applyProtection="1">
      <alignment horizontal="right"/>
      <protection locked="0"/>
    </xf>
    <xf numFmtId="0" fontId="1" fillId="6" borderId="5" xfId="0" applyFont="1" applyFill="1" applyBorder="1"/>
    <xf numFmtId="0" fontId="1" fillId="0" borderId="5" xfId="0" applyFont="1" applyFill="1" applyBorder="1"/>
    <xf numFmtId="0" fontId="1" fillId="0" borderId="6" xfId="0" applyFont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00A8E1"/>
      <color rgb="FF003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6</xdr:row>
      <xdr:rowOff>128586</xdr:rowOff>
    </xdr:from>
    <xdr:ext cx="590550" cy="519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96E37A7-94BF-4963-B3F5-45761743F2E4}"/>
                </a:ext>
              </a:extLst>
            </xdr:cNvPr>
            <xdr:cNvSpPr txBox="1"/>
          </xdr:nvSpPr>
          <xdr:spPr>
            <a:xfrm>
              <a:off x="581025" y="5395911"/>
              <a:ext cx="590550" cy="51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∗3,6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∗∆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96E37A7-94BF-4963-B3F5-45761743F2E4}"/>
                </a:ext>
              </a:extLst>
            </xdr:cNvPr>
            <xdr:cNvSpPr txBox="1"/>
          </xdr:nvSpPr>
          <xdr:spPr>
            <a:xfrm>
              <a:off x="581025" y="5395911"/>
              <a:ext cx="590550" cy="51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𝑄 ∗3,6)/(𝑐∗∆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209549</xdr:colOff>
      <xdr:row>2</xdr:row>
      <xdr:rowOff>176211</xdr:rowOff>
    </xdr:from>
    <xdr:ext cx="790576" cy="395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C31DB59-9482-4ADF-BC27-5C5B20DF4ADE}"/>
                </a:ext>
              </a:extLst>
            </xdr:cNvPr>
            <xdr:cNvSpPr txBox="1"/>
          </xdr:nvSpPr>
          <xdr:spPr>
            <a:xfrm>
              <a:off x="457199" y="4719636"/>
              <a:ext cx="790576" cy="395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Δ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3,6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C31DB59-9482-4ADF-BC27-5C5B20DF4ADE}"/>
                </a:ext>
              </a:extLst>
            </xdr:cNvPr>
            <xdr:cNvSpPr txBox="1"/>
          </xdr:nvSpPr>
          <xdr:spPr>
            <a:xfrm>
              <a:off x="457199" y="4719636"/>
              <a:ext cx="790576" cy="395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𝑚∗𝑐∗</a:t>
              </a:r>
              <a:r>
                <a:rPr lang="el-GR" sz="1100" b="0" i="0">
                  <a:latin typeface="Cambria Math" panose="02040503050406030204" pitchFamily="18" charset="0"/>
                </a:rPr>
                <a:t>Δ</a:t>
              </a:r>
              <a:r>
                <a:rPr lang="de-DE" sz="1100" b="0" i="0">
                  <a:latin typeface="Cambria Math" panose="02040503050406030204" pitchFamily="18" charset="0"/>
                </a:rPr>
                <a:t>𝑡)/3,6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F9870-91D2-478A-AFC8-F7E711168DF3}">
  <sheetPr codeName="Tabelle1"/>
  <dimension ref="A1:K38"/>
  <sheetViews>
    <sheetView showGridLines="0" tabSelected="1" zoomScaleNormal="100" workbookViewId="0">
      <selection activeCell="C15" sqref="C15"/>
    </sheetView>
  </sheetViews>
  <sheetFormatPr baseColWidth="10" defaultColWidth="11.42578125" defaultRowHeight="14.25" x14ac:dyDescent="0.2"/>
  <cols>
    <col min="1" max="1" width="28.42578125" style="1" customWidth="1"/>
    <col min="2" max="2" width="51.140625" style="1" customWidth="1"/>
    <col min="3" max="3" width="50.140625" style="1" customWidth="1"/>
    <col min="4" max="4" width="43.42578125" style="4" bestFit="1" customWidth="1"/>
    <col min="5" max="5" width="24.42578125" style="2" hidden="1" customWidth="1"/>
    <col min="6" max="6" width="28.140625" style="1" hidden="1" customWidth="1"/>
    <col min="7" max="7" width="24.85546875" style="1" hidden="1" customWidth="1"/>
    <col min="8" max="8" width="24.140625" style="1" hidden="1" customWidth="1"/>
    <col min="9" max="9" width="22.28515625" style="1" bestFit="1" customWidth="1"/>
    <col min="10" max="16384" width="11.42578125" style="1"/>
  </cols>
  <sheetData>
    <row r="1" spans="1:11" x14ac:dyDescent="0.2">
      <c r="A1" s="66"/>
      <c r="F1" s="2" t="s">
        <v>0</v>
      </c>
      <c r="G1" s="2" t="s">
        <v>1</v>
      </c>
      <c r="H1" s="2" t="s">
        <v>2</v>
      </c>
    </row>
    <row r="2" spans="1:11" ht="55.5" customHeight="1" thickBot="1" x14ac:dyDescent="0.25">
      <c r="E2" s="2" t="s">
        <v>3</v>
      </c>
      <c r="F2" s="2"/>
      <c r="H2" s="2" t="s">
        <v>4</v>
      </c>
    </row>
    <row r="3" spans="1:11" ht="21" customHeight="1" x14ac:dyDescent="0.2">
      <c r="B3" s="96" t="s">
        <v>5</v>
      </c>
      <c r="C3" s="97"/>
      <c r="E3" s="2" t="s">
        <v>6</v>
      </c>
      <c r="F3" s="2" t="s">
        <v>7</v>
      </c>
      <c r="G3" s="2" t="s">
        <v>7</v>
      </c>
      <c r="H3" s="2" t="s">
        <v>8</v>
      </c>
      <c r="I3" s="15"/>
      <c r="J3" s="15"/>
      <c r="K3" s="5"/>
    </row>
    <row r="4" spans="1:11" ht="15.75" customHeight="1" x14ac:dyDescent="0.2">
      <c r="B4" s="98"/>
      <c r="C4" s="99"/>
      <c r="F4" s="2" t="s">
        <v>9</v>
      </c>
      <c r="G4" s="2" t="s">
        <v>9</v>
      </c>
      <c r="H4" s="2" t="s">
        <v>10</v>
      </c>
      <c r="I4" s="15"/>
      <c r="J4" s="15"/>
      <c r="K4" s="5"/>
    </row>
    <row r="5" spans="1:11" ht="15.75" customHeight="1" thickBot="1" x14ac:dyDescent="0.3">
      <c r="B5" s="83" t="s">
        <v>11</v>
      </c>
      <c r="C5" s="84"/>
      <c r="F5" s="2"/>
      <c r="G5" s="2"/>
      <c r="H5" s="2"/>
      <c r="I5" s="15"/>
      <c r="J5" s="15"/>
      <c r="K5" s="5"/>
    </row>
    <row r="6" spans="1:11" ht="15.75" customHeight="1" x14ac:dyDescent="0.2">
      <c r="B6" s="85" t="s">
        <v>12</v>
      </c>
      <c r="C6" s="88"/>
      <c r="F6" s="2"/>
      <c r="G6" s="2"/>
      <c r="H6" s="2"/>
      <c r="I6" s="15"/>
      <c r="J6" s="15"/>
      <c r="K6" s="5"/>
    </row>
    <row r="7" spans="1:11" ht="15.75" customHeight="1" thickBot="1" x14ac:dyDescent="0.25">
      <c r="B7" s="86" t="s">
        <v>13</v>
      </c>
      <c r="C7" s="89"/>
      <c r="F7" s="2"/>
      <c r="G7" s="2"/>
      <c r="H7" s="2"/>
      <c r="I7" s="15"/>
      <c r="J7" s="15"/>
      <c r="K7" s="5"/>
    </row>
    <row r="8" spans="1:11" ht="18" x14ac:dyDescent="0.25">
      <c r="B8" s="67" t="s">
        <v>14</v>
      </c>
      <c r="C8" s="68"/>
      <c r="F8" s="2" t="s">
        <v>15</v>
      </c>
      <c r="G8" s="2" t="s">
        <v>16</v>
      </c>
    </row>
    <row r="9" spans="1:11" x14ac:dyDescent="0.2">
      <c r="A9" s="43"/>
      <c r="B9" s="43" t="s">
        <v>17</v>
      </c>
      <c r="C9" s="44">
        <v>0</v>
      </c>
      <c r="F9" s="71" t="s">
        <v>18</v>
      </c>
      <c r="G9" s="71" t="s">
        <v>19</v>
      </c>
    </row>
    <row r="10" spans="1:11" x14ac:dyDescent="0.2">
      <c r="B10" s="46" t="s">
        <v>20</v>
      </c>
      <c r="C10" s="49">
        <v>0</v>
      </c>
      <c r="F10" s="2"/>
    </row>
    <row r="11" spans="1:11" x14ac:dyDescent="0.2">
      <c r="B11" s="43" t="s">
        <v>21</v>
      </c>
      <c r="C11" s="69">
        <v>0</v>
      </c>
      <c r="E11" s="2" t="s">
        <v>22</v>
      </c>
      <c r="F11" s="1">
        <v>2.2999999999999998</v>
      </c>
      <c r="G11" s="1">
        <v>1.7</v>
      </c>
      <c r="H11" s="1">
        <v>4</v>
      </c>
    </row>
    <row r="12" spans="1:11" ht="18" x14ac:dyDescent="0.25">
      <c r="B12" s="67" t="s">
        <v>23</v>
      </c>
      <c r="C12" s="70"/>
    </row>
    <row r="13" spans="1:11" x14ac:dyDescent="0.2">
      <c r="B13" s="43" t="s">
        <v>24</v>
      </c>
      <c r="C13" s="45" t="s">
        <v>84</v>
      </c>
      <c r="F13" s="2"/>
      <c r="G13" s="2"/>
      <c r="H13" s="2"/>
      <c r="I13" s="2"/>
      <c r="J13" s="2"/>
    </row>
    <row r="14" spans="1:11" x14ac:dyDescent="0.2">
      <c r="B14" s="46" t="str">
        <f>IF(C9&gt;20,"Art TWEA (über 20 kW nur Speicherladesystem)","Art TWEA")</f>
        <v>Art TWEA</v>
      </c>
      <c r="C14" s="47" t="s">
        <v>84</v>
      </c>
    </row>
    <row r="15" spans="1:11" x14ac:dyDescent="0.2">
      <c r="B15" s="43" t="s">
        <v>27</v>
      </c>
      <c r="C15" s="45" t="s">
        <v>84</v>
      </c>
    </row>
    <row r="16" spans="1:11" ht="18" x14ac:dyDescent="0.25">
      <c r="B16" s="67" t="s">
        <v>29</v>
      </c>
      <c r="C16" s="68"/>
    </row>
    <row r="17" spans="2:3" x14ac:dyDescent="0.2">
      <c r="B17" s="72" t="s">
        <v>30</v>
      </c>
      <c r="C17" s="82">
        <f>IF(C13="Bestand",Tabellen!F25,IF(C13="Bestand ab 01.07.2015",Tabellen!G25,Tabellen!H25))</f>
        <v>0</v>
      </c>
    </row>
    <row r="18" spans="2:3" hidden="1" x14ac:dyDescent="0.2">
      <c r="B18" s="77" t="s">
        <v>31</v>
      </c>
      <c r="C18" s="78">
        <f>IF(C13="Bestand",Tabellen!C26,IF(C13="Bestand ab 01.07.2015",Tabellen!D26,Tabellen!E26))</f>
        <v>0</v>
      </c>
    </row>
    <row r="19" spans="2:3" hidden="1" x14ac:dyDescent="0.2">
      <c r="B19" s="46" t="s">
        <v>32</v>
      </c>
      <c r="C19" s="74">
        <f>IF(AND(C9&gt;20,C14="Speicher*"),"Speicherladesystem auswählen, Heizung &gt;20 kW",IF(C13="Bestand",Tabellen!C27,IF(C13="Bestand ab 01.07.2015",Tabellen!D27,Tabellen!E27)))</f>
        <v>0</v>
      </c>
    </row>
    <row r="20" spans="2:3" x14ac:dyDescent="0.2">
      <c r="B20" s="75" t="s">
        <v>33</v>
      </c>
      <c r="C20" s="87">
        <f>IF(C14="Speicherladesystem",C18,C19)</f>
        <v>0</v>
      </c>
    </row>
    <row r="21" spans="2:3" hidden="1" x14ac:dyDescent="0.2">
      <c r="B21" s="72" t="s">
        <v>34</v>
      </c>
      <c r="C21" s="73">
        <f>IF(C13="Bestand",Tabellen!F26,IF(C13="Bestand ab 01.07.2015",Tabellen!G26,Tabellen!H26))</f>
        <v>0</v>
      </c>
    </row>
    <row r="22" spans="2:3" hidden="1" x14ac:dyDescent="0.2">
      <c r="B22" s="75" t="s">
        <v>35</v>
      </c>
      <c r="C22" s="76">
        <f>IF(C13="Bestand",Tabellen!F27,IF(C13="Bestand ab 01.07.2015",Tabellen!G27,Tabellen!H27))</f>
        <v>0</v>
      </c>
    </row>
    <row r="23" spans="2:3" x14ac:dyDescent="0.2">
      <c r="B23" s="72" t="s">
        <v>36</v>
      </c>
      <c r="C23" s="82">
        <f>IF(C14="Speicherladesystem",C21,C22)</f>
        <v>0</v>
      </c>
    </row>
    <row r="24" spans="2:3" x14ac:dyDescent="0.2">
      <c r="B24" s="43" t="s">
        <v>37</v>
      </c>
      <c r="C24" s="79">
        <f>IF(C20&gt;C17,C20,C17)</f>
        <v>0</v>
      </c>
    </row>
    <row r="25" spans="2:3" x14ac:dyDescent="0.2">
      <c r="B25" s="46" t="s">
        <v>38</v>
      </c>
      <c r="C25" s="74">
        <f>IF(C20="Nicht möglich, da Heizung &gt;20 kW","",IF(C15="ja",C18,C17+C23))</f>
        <v>0</v>
      </c>
    </row>
    <row r="26" spans="2:3" ht="15.75" customHeight="1" x14ac:dyDescent="0.25">
      <c r="B26" s="80" t="s">
        <v>39</v>
      </c>
      <c r="C26" s="81">
        <f>IF(C25&gt;C24,C25,C24)</f>
        <v>0</v>
      </c>
    </row>
    <row r="27" spans="2:3" ht="18" x14ac:dyDescent="0.25">
      <c r="B27" s="67" t="s">
        <v>40</v>
      </c>
      <c r="C27" s="68"/>
    </row>
    <row r="28" spans="2:3" x14ac:dyDescent="0.2">
      <c r="B28" s="43" t="s">
        <v>41</v>
      </c>
      <c r="C28" s="48" t="str">
        <f>IF(C26=0,"",IF(C26="Speicherladesystem auswählen, Heizung &gt;20 kW","",IF(C26="","",IF(C26&lt;Tabellen!B43,Tabellen!B39,IF(AND(C26&gt;Tabellen!B43,C26&lt;Tabellen!C43),Tabellen!C39,IF(AND(C26&gt;Tabellen!C43,C26&lt;Tabellen!D43),Tabellen!D39,IF(AND(C26&gt;Tabellen!D43,C26&lt;Tabellen!E43),Tabellen!E39,IF(AND(C26&gt;Tabellen!E43,C26&lt;Tabellen!F43),Tabellen!F39,"Volumenstrom zu hoch"))))))))</f>
        <v/>
      </c>
    </row>
    <row r="29" spans="2:3" x14ac:dyDescent="0.2">
      <c r="B29" s="90" t="s">
        <v>85</v>
      </c>
      <c r="C29" s="93" t="str">
        <f>IF(C26=0,"",IF(C26="Speicherladesystem auswählen, Heizung &gt;20 kW","",IF(C26&lt;0.4,"WW 1",IF(C26&lt;0.66,"WW 2",IF(C26&lt;0.93,"WW 3",IF(C26&lt;1.46,"WW 4",IF(C26&lt;2.12,"WW 5",IF(C26&lt;2.65,"WW 6",IF(C26&lt;4.1,"kvs 12,5",IF(C26&lt;4.89,"kvs 20",IF(C26&lt;6.61,"kvs 20",IF(C26&lt;11.24,"kvs 32",IF(C26&lt;17.2,"kvs 50",IF(C26&gt;17.2,"kvs 80","Zu Groß"))))))))))))))</f>
        <v/>
      </c>
    </row>
    <row r="30" spans="2:3" x14ac:dyDescent="0.2">
      <c r="B30" s="91" t="s">
        <v>86</v>
      </c>
      <c r="C30" s="92" t="str">
        <f>IF(C26=0,"",IF(C26="Speicherladesystem auswählen, Heizung &gt;20 kW","",IF(C26&lt;0.66,"Qn 0,6",IF(C26&lt;1.46,"Qn 1,5",IF(C26&lt;2.65,"Qn 2,5",IF(C26&lt;4.89,"Qn 6",IF(C26&lt;6.61,"Qn 10",IF(C26&lt;17.2,"Qn 15",IF(C26&gt;17.2,"Qn 40","Zu Groß")))))))))</f>
        <v/>
      </c>
    </row>
    <row r="31" spans="2:3" ht="15" thickBot="1" x14ac:dyDescent="0.25">
      <c r="B31" s="94" t="str">
        <f>IF(AND($C$28=Tabellen!C39,$C$26&lt;Tabellen!B44),Tabellen!A46,IF(AND($C$28=Tabellen!D39,$C$26&lt;Tabellen!C44),Tabellen!A47,IF(AND($C$28=Tabellen!E39,$C$26&lt;Tabellen!D44),Tabellen!A48,IF(AND($C$28=Tabellen!F39,$C$26&lt;Tabellen!E44),Tabellen!A49,IF(AND($C$28="Volumenstrom zu hoch",$C$26&lt;Tabellen!F44),Tabellen!A50,"")))))</f>
        <v/>
      </c>
      <c r="C31" s="95"/>
    </row>
    <row r="34" ht="6.75" customHeight="1" x14ac:dyDescent="0.2"/>
    <row r="36" ht="7.5" customHeight="1" x14ac:dyDescent="0.2"/>
    <row r="38" ht="7.5" customHeight="1" x14ac:dyDescent="0.2"/>
  </sheetData>
  <sheetProtection algorithmName="SHA-512" hashValue="ChIvez3dwzWbdadSRK2t1ftL+MMV3PW1N8WSN+ZxwUcQbZdVg9O82sQhm/nfz+dsYJahxx3UsdjsvEkjlZHOTw==" saltValue="o2b5TdjNYa/6SADgUpuWvw==" spinCount="100000" sheet="1" selectLockedCells="1"/>
  <protectedRanges>
    <protectedRange sqref="C13:C15" name="Objektdaten"/>
    <protectedRange sqref="C9:C11" name="Angaben zum Netzanschluss"/>
  </protectedRanges>
  <mergeCells count="2">
    <mergeCell ref="B31:C31"/>
    <mergeCell ref="B3:C4"/>
  </mergeCells>
  <phoneticPr fontId="4" type="noConversion"/>
  <dataValidations count="1">
    <dataValidation type="custom" allowBlank="1" showInputMessage="1" showErrorMessage="1" sqref="J19" xr:uid="{0389C39A-0619-43F3-ABD3-2C220CA7FE03}">
      <formula1>"&gt;N17&lt;O17"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86D93E0-89DC-4B95-B762-6FDF546C0C11}">
          <x14:formula1>
            <xm:f>Auswahlfelder!$B$2:$B$5</xm:f>
          </x14:formula1>
          <xm:sqref>C13</xm:sqref>
        </x14:dataValidation>
        <x14:dataValidation type="list" allowBlank="1" showInputMessage="1" showErrorMessage="1" xr:uid="{A824BFFC-CB7F-4D3E-8096-CFE8258C59BD}">
          <x14:formula1>
            <xm:f>Auswahlfelder!$B$6:$B$8</xm:f>
          </x14:formula1>
          <xm:sqref>C15</xm:sqref>
        </x14:dataValidation>
        <x14:dataValidation type="list" allowBlank="1" showInputMessage="1" showErrorMessage="1" xr:uid="{AAC35E13-45F8-43C0-BA84-0BDD892A442C}">
          <x14:formula1>
            <xm:f>Auswahlfelder!$B$9:$B$10</xm:f>
          </x14:formula1>
          <xm:sqref>C15:C16</xm:sqref>
        </x14:dataValidation>
        <x14:dataValidation type="list" allowBlank="1" showInputMessage="1" showErrorMessage="1" xr:uid="{A7D42908-82E8-448A-A20A-FF60B4F4E6A4}">
          <x14:formula1>
            <xm:f>Auswahlfelder!$B$9:$B$11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3906-C8FD-47C6-BC9F-B63D5E425367}">
  <dimension ref="A1:H50"/>
  <sheetViews>
    <sheetView zoomScaleNormal="100" workbookViewId="0">
      <selection activeCell="C35" sqref="C35"/>
    </sheetView>
  </sheetViews>
  <sheetFormatPr baseColWidth="10" defaultColWidth="11.42578125" defaultRowHeight="15" x14ac:dyDescent="0.25"/>
  <cols>
    <col min="1" max="1" width="27.42578125" bestFit="1" customWidth="1"/>
    <col min="2" max="2" width="26.140625" customWidth="1"/>
    <col min="3" max="3" width="28.5703125" bestFit="1" customWidth="1"/>
    <col min="4" max="4" width="23.5703125" bestFit="1" customWidth="1"/>
    <col min="5" max="5" width="27.85546875" customWidth="1"/>
    <col min="6" max="6" width="20.140625" customWidth="1"/>
    <col min="7" max="7" width="22.42578125" bestFit="1" customWidth="1"/>
    <col min="8" max="8" width="21.85546875" bestFit="1" customWidth="1"/>
  </cols>
  <sheetData>
    <row r="1" spans="1:7" ht="15.75" thickBot="1" x14ac:dyDescent="0.3">
      <c r="C1" t="s">
        <v>42</v>
      </c>
      <c r="D1" t="s">
        <v>42</v>
      </c>
      <c r="E1" s="50" t="s">
        <v>4</v>
      </c>
      <c r="F1" s="50" t="s">
        <v>4</v>
      </c>
    </row>
    <row r="2" spans="1:7" x14ac:dyDescent="0.25">
      <c r="A2" s="21"/>
      <c r="B2" s="100" t="s">
        <v>43</v>
      </c>
      <c r="C2" s="100"/>
      <c r="D2" s="101"/>
    </row>
    <row r="3" spans="1:7" ht="15.75" customHeight="1" x14ac:dyDescent="0.25">
      <c r="A3" s="22"/>
      <c r="B3" s="14" t="s">
        <v>44</v>
      </c>
      <c r="C3" s="14" t="s">
        <v>45</v>
      </c>
      <c r="D3" s="23" t="s">
        <v>46</v>
      </c>
      <c r="E3" s="14" t="s">
        <v>45</v>
      </c>
      <c r="F3" s="23" t="s">
        <v>46</v>
      </c>
    </row>
    <row r="4" spans="1:7" x14ac:dyDescent="0.25">
      <c r="A4" s="22" t="s">
        <v>47</v>
      </c>
      <c r="B4" s="3">
        <v>90</v>
      </c>
      <c r="C4" s="3">
        <v>70</v>
      </c>
      <c r="D4" s="24">
        <v>70</v>
      </c>
      <c r="E4" s="3">
        <v>90</v>
      </c>
      <c r="F4" s="3">
        <v>90</v>
      </c>
    </row>
    <row r="5" spans="1:7" x14ac:dyDescent="0.25">
      <c r="A5" s="22" t="s">
        <v>48</v>
      </c>
      <c r="B5" s="3">
        <v>90</v>
      </c>
      <c r="C5" s="3">
        <v>70</v>
      </c>
      <c r="D5" s="24">
        <v>70</v>
      </c>
      <c r="E5" s="3">
        <v>90</v>
      </c>
      <c r="F5" s="3">
        <v>90</v>
      </c>
    </row>
    <row r="6" spans="1:7" ht="15.75" thickBot="1" x14ac:dyDescent="0.3">
      <c r="A6" s="25" t="s">
        <v>25</v>
      </c>
      <c r="B6" s="26">
        <v>70</v>
      </c>
      <c r="C6" s="27">
        <v>70</v>
      </c>
      <c r="D6" s="28">
        <v>70</v>
      </c>
      <c r="E6" s="27">
        <v>70</v>
      </c>
      <c r="F6" s="28">
        <v>70</v>
      </c>
    </row>
    <row r="7" spans="1:7" ht="15.75" thickBot="1" x14ac:dyDescent="0.3">
      <c r="A7" s="1"/>
      <c r="B7" s="3"/>
      <c r="C7" s="3"/>
      <c r="D7" s="3"/>
    </row>
    <row r="8" spans="1:7" x14ac:dyDescent="0.25">
      <c r="A8" s="29"/>
      <c r="B8" s="100" t="s">
        <v>49</v>
      </c>
      <c r="C8" s="100"/>
      <c r="D8" s="101"/>
    </row>
    <row r="9" spans="1:7" x14ac:dyDescent="0.25">
      <c r="A9" s="22"/>
      <c r="B9" s="14" t="s">
        <v>44</v>
      </c>
      <c r="C9" s="14" t="s">
        <v>45</v>
      </c>
      <c r="D9" s="23" t="s">
        <v>46</v>
      </c>
    </row>
    <row r="10" spans="1:7" x14ac:dyDescent="0.25">
      <c r="A10" s="22" t="s">
        <v>47</v>
      </c>
      <c r="B10" s="3">
        <v>50</v>
      </c>
      <c r="C10" s="3">
        <v>25</v>
      </c>
      <c r="D10" s="24">
        <v>40</v>
      </c>
    </row>
    <row r="11" spans="1:7" x14ac:dyDescent="0.25">
      <c r="A11" s="22" t="s">
        <v>48</v>
      </c>
      <c r="B11" s="3">
        <v>40</v>
      </c>
      <c r="C11" s="3">
        <v>25</v>
      </c>
      <c r="D11" s="24">
        <v>40</v>
      </c>
    </row>
    <row r="12" spans="1:7" x14ac:dyDescent="0.25">
      <c r="A12" s="22" t="s">
        <v>25</v>
      </c>
      <c r="B12" s="30">
        <v>30</v>
      </c>
      <c r="C12" s="3">
        <v>25</v>
      </c>
      <c r="D12" s="24">
        <v>40</v>
      </c>
    </row>
    <row r="13" spans="1:7" ht="15.75" thickBot="1" x14ac:dyDescent="0.3">
      <c r="A13" s="25"/>
      <c r="B13" s="31"/>
      <c r="C13" s="20"/>
      <c r="D13" s="32"/>
    </row>
    <row r="14" spans="1:7" x14ac:dyDescent="0.25">
      <c r="A14" s="1"/>
      <c r="B14" s="2"/>
      <c r="C14" s="1"/>
      <c r="D14" s="1"/>
    </row>
    <row r="15" spans="1:7" ht="15.75" thickBot="1" x14ac:dyDescent="0.3">
      <c r="A15" s="1"/>
      <c r="B15" s="2"/>
      <c r="C15" s="2" t="s">
        <v>42</v>
      </c>
      <c r="D15" s="2" t="s">
        <v>42</v>
      </c>
      <c r="E15" s="58" t="s">
        <v>4</v>
      </c>
      <c r="F15" s="59" t="s">
        <v>4</v>
      </c>
    </row>
    <row r="16" spans="1:7" x14ac:dyDescent="0.25">
      <c r="A16" s="29"/>
      <c r="B16" s="100" t="s">
        <v>50</v>
      </c>
      <c r="C16" s="100"/>
      <c r="D16" s="100"/>
      <c r="E16" s="60"/>
      <c r="F16" s="53"/>
      <c r="G16" s="52"/>
    </row>
    <row r="17" spans="1:8" x14ac:dyDescent="0.25">
      <c r="A17" s="22"/>
      <c r="B17" s="14" t="s">
        <v>44</v>
      </c>
      <c r="C17" s="14" t="s">
        <v>45</v>
      </c>
      <c r="D17" s="51" t="s">
        <v>46</v>
      </c>
      <c r="E17" s="54" t="s">
        <v>45</v>
      </c>
      <c r="F17" s="55" t="s">
        <v>46</v>
      </c>
      <c r="G17" s="52"/>
    </row>
    <row r="18" spans="1:8" x14ac:dyDescent="0.25">
      <c r="A18" s="22" t="s">
        <v>47</v>
      </c>
      <c r="B18" s="3">
        <f t="shared" ref="B18:D20" si="0">B4-B10</f>
        <v>40</v>
      </c>
      <c r="C18" s="3">
        <f t="shared" si="0"/>
        <v>45</v>
      </c>
      <c r="D18" s="24">
        <f t="shared" si="0"/>
        <v>30</v>
      </c>
      <c r="E18" s="3">
        <f>E4-C10</f>
        <v>65</v>
      </c>
      <c r="F18" s="24">
        <f>F4-D10</f>
        <v>50</v>
      </c>
    </row>
    <row r="19" spans="1:8" x14ac:dyDescent="0.25">
      <c r="A19" s="22" t="s">
        <v>48</v>
      </c>
      <c r="B19" s="3">
        <f t="shared" si="0"/>
        <v>50</v>
      </c>
      <c r="C19" s="3">
        <f t="shared" si="0"/>
        <v>45</v>
      </c>
      <c r="D19" s="24">
        <f t="shared" si="0"/>
        <v>30</v>
      </c>
      <c r="E19" s="3">
        <f t="shared" ref="E19:E20" si="1">E5-C11</f>
        <v>65</v>
      </c>
      <c r="F19" s="24">
        <f t="shared" ref="F19:F20" si="2">F5-D11</f>
        <v>50</v>
      </c>
    </row>
    <row r="20" spans="1:8" ht="15.75" thickBot="1" x14ac:dyDescent="0.3">
      <c r="A20" s="25" t="s">
        <v>25</v>
      </c>
      <c r="B20" s="27">
        <f t="shared" si="0"/>
        <v>40</v>
      </c>
      <c r="C20" s="27">
        <f t="shared" si="0"/>
        <v>45</v>
      </c>
      <c r="D20" s="28">
        <f t="shared" si="0"/>
        <v>30</v>
      </c>
      <c r="E20" s="56">
        <f t="shared" si="1"/>
        <v>45</v>
      </c>
      <c r="F20" s="57">
        <f t="shared" si="2"/>
        <v>30</v>
      </c>
    </row>
    <row r="21" spans="1:8" x14ac:dyDescent="0.25">
      <c r="A21" s="1"/>
      <c r="B21" s="3"/>
      <c r="C21" s="3"/>
      <c r="D21" s="3"/>
      <c r="E21" s="3"/>
      <c r="F21" s="3"/>
    </row>
    <row r="22" spans="1:8" x14ac:dyDescent="0.25">
      <c r="C22" s="2" t="s">
        <v>42</v>
      </c>
      <c r="D22" s="2" t="s">
        <v>42</v>
      </c>
      <c r="E22" s="2" t="s">
        <v>42</v>
      </c>
      <c r="F22" s="58" t="s">
        <v>4</v>
      </c>
      <c r="G22" s="58" t="s">
        <v>4</v>
      </c>
      <c r="H22" s="59" t="s">
        <v>4</v>
      </c>
    </row>
    <row r="23" spans="1:8" ht="15.75" thickBot="1" x14ac:dyDescent="0.3">
      <c r="A23" s="4"/>
      <c r="B23" s="1"/>
      <c r="C23" s="42" t="s">
        <v>51</v>
      </c>
      <c r="D23" s="1"/>
      <c r="E23" s="1"/>
      <c r="F23" s="42" t="s">
        <v>51</v>
      </c>
      <c r="G23" s="1"/>
      <c r="H23" s="1"/>
    </row>
    <row r="24" spans="1:8" x14ac:dyDescent="0.25">
      <c r="A24" s="7"/>
      <c r="B24" s="8"/>
      <c r="C24" s="9" t="s">
        <v>47</v>
      </c>
      <c r="D24" s="9" t="s">
        <v>48</v>
      </c>
      <c r="E24" s="9" t="s">
        <v>25</v>
      </c>
      <c r="F24" s="61" t="s">
        <v>47</v>
      </c>
      <c r="G24" s="62" t="s">
        <v>48</v>
      </c>
      <c r="H24" s="63" t="s">
        <v>25</v>
      </c>
    </row>
    <row r="25" spans="1:8" x14ac:dyDescent="0.25">
      <c r="A25" s="10"/>
      <c r="B25" s="1" t="s">
        <v>30</v>
      </c>
      <c r="F25" s="64">
        <f>Tool!$C$9*3.6/(4.2*Tabellen!B18)</f>
        <v>0</v>
      </c>
      <c r="G25" s="64">
        <f>Tool!$C$9*3.6/(4.2*Tabellen!B19)</f>
        <v>0</v>
      </c>
      <c r="H25" s="64">
        <f>Tool!$C$9*3.6/(4.2*Tabellen!B20)</f>
        <v>0</v>
      </c>
    </row>
    <row r="26" spans="1:8" x14ac:dyDescent="0.25">
      <c r="A26" s="10" t="s">
        <v>52</v>
      </c>
      <c r="B26" s="1" t="s">
        <v>45</v>
      </c>
      <c r="C26" s="40">
        <f>Tool!$C$10*3.6/(4.2*Tabellen!C18)</f>
        <v>0</v>
      </c>
      <c r="D26" s="40">
        <f>Tool!$C$10*3.6/(4.2*Tabellen!C19)</f>
        <v>0</v>
      </c>
      <c r="E26" s="40">
        <f>Tool!$C$10*3.6/(4.2*Tabellen!C20)</f>
        <v>0</v>
      </c>
      <c r="F26" s="64">
        <f>Tool!$C$10*3.6/(4.2*Tabellen!E18)</f>
        <v>0</v>
      </c>
      <c r="G26" s="40">
        <f>Tool!$C$10*3.6/(4.2*Tabellen!E19)</f>
        <v>0</v>
      </c>
      <c r="H26" s="65">
        <f>Tool!$C$10*3.6/(4.2*Tabellen!E20)</f>
        <v>0</v>
      </c>
    </row>
    <row r="27" spans="1:8" ht="15.75" thickBot="1" x14ac:dyDescent="0.3">
      <c r="A27" s="11" t="s">
        <v>52</v>
      </c>
      <c r="B27" s="12" t="s">
        <v>46</v>
      </c>
      <c r="C27" s="41">
        <f>Tool!$C$10*3.6/(4.2*Tabellen!D18)</f>
        <v>0</v>
      </c>
      <c r="D27" s="41">
        <f>Tool!$C$10*3.6/(4.2*Tabellen!D19)</f>
        <v>0</v>
      </c>
      <c r="E27" s="41">
        <f>Tool!$C$10*3.6/(4.2*Tabellen!D20)</f>
        <v>0</v>
      </c>
      <c r="F27" s="41">
        <f>Tool!$C$10*3.6/(4.2*Tabellen!F18)</f>
        <v>0</v>
      </c>
      <c r="G27" s="41">
        <f>Tool!$C$10*3.6/(4.2*Tabellen!F19)</f>
        <v>0</v>
      </c>
      <c r="H27" s="41">
        <f>Tool!$C$10*3.6/(4.2*Tabellen!F20)</f>
        <v>0</v>
      </c>
    </row>
    <row r="39" spans="1:6" x14ac:dyDescent="0.25">
      <c r="A39" s="16" t="s">
        <v>53</v>
      </c>
      <c r="B39" s="13" t="s">
        <v>54</v>
      </c>
      <c r="C39" s="13" t="s">
        <v>55</v>
      </c>
      <c r="D39" s="13" t="s">
        <v>56</v>
      </c>
      <c r="E39" s="13" t="s">
        <v>57</v>
      </c>
      <c r="F39" s="13" t="s">
        <v>58</v>
      </c>
    </row>
    <row r="40" spans="1:6" hidden="1" x14ac:dyDescent="0.25">
      <c r="A40" s="17" t="s">
        <v>59</v>
      </c>
      <c r="B40" s="6">
        <f>B43*$B$19*4.2/3.6</f>
        <v>134.16666666666666</v>
      </c>
      <c r="C40" s="6">
        <f t="shared" ref="C40:F40" si="3">C43*$B$19*4.2/3.6</f>
        <v>268.33333333333331</v>
      </c>
      <c r="D40" s="6">
        <f t="shared" si="3"/>
        <v>618.33333333333337</v>
      </c>
      <c r="E40" s="6">
        <f t="shared" si="3"/>
        <v>933.33333333333326</v>
      </c>
      <c r="F40" s="6">
        <f t="shared" si="3"/>
        <v>1545.8333333333333</v>
      </c>
    </row>
    <row r="41" spans="1:6" hidden="1" x14ac:dyDescent="0.25">
      <c r="A41" s="17" t="s">
        <v>60</v>
      </c>
      <c r="B41" s="6">
        <f>B43*$B$18*4.2/3.6</f>
        <v>107.33333333333334</v>
      </c>
      <c r="C41" s="6">
        <f t="shared" ref="C41:F41" si="4">C43*$B$18*4.2/3.6</f>
        <v>214.66666666666669</v>
      </c>
      <c r="D41" s="6">
        <f t="shared" si="4"/>
        <v>494.66666666666669</v>
      </c>
      <c r="E41" s="6">
        <f t="shared" si="4"/>
        <v>746.66666666666663</v>
      </c>
      <c r="F41" s="6">
        <f t="shared" si="4"/>
        <v>1236.6666666666667</v>
      </c>
    </row>
    <row r="42" spans="1:6" hidden="1" x14ac:dyDescent="0.25">
      <c r="A42" s="18" t="s">
        <v>60</v>
      </c>
      <c r="B42" s="6">
        <f>B43*$B$20*4.2/3.6</f>
        <v>107.33333333333334</v>
      </c>
      <c r="C42" s="6">
        <f t="shared" ref="C42:F42" si="5">C43*$B$20*4.2/3.6</f>
        <v>214.66666666666669</v>
      </c>
      <c r="D42" s="6">
        <f t="shared" si="5"/>
        <v>494.66666666666669</v>
      </c>
      <c r="E42" s="6">
        <f t="shared" si="5"/>
        <v>746.66666666666663</v>
      </c>
      <c r="F42" s="6">
        <f t="shared" si="5"/>
        <v>1236.6666666666667</v>
      </c>
    </row>
    <row r="43" spans="1:6" x14ac:dyDescent="0.25">
      <c r="A43" s="16" t="s">
        <v>61</v>
      </c>
      <c r="B43" s="19">
        <v>2.2999999999999998</v>
      </c>
      <c r="C43" s="19">
        <v>4.5999999999999996</v>
      </c>
      <c r="D43" s="19">
        <v>10.6</v>
      </c>
      <c r="E43" s="19">
        <v>16</v>
      </c>
      <c r="F43" s="19">
        <v>26.5</v>
      </c>
    </row>
    <row r="44" spans="1:6" x14ac:dyDescent="0.25">
      <c r="A44" s="16" t="s">
        <v>62</v>
      </c>
      <c r="B44" s="39">
        <v>2.4500000000000002</v>
      </c>
      <c r="C44" s="39">
        <v>4.75</v>
      </c>
      <c r="D44" s="39">
        <v>10.95</v>
      </c>
      <c r="E44" s="39">
        <v>17.14</v>
      </c>
      <c r="F44" s="39">
        <v>29</v>
      </c>
    </row>
    <row r="46" spans="1:6" x14ac:dyDescent="0.25">
      <c r="A46" t="s">
        <v>63</v>
      </c>
    </row>
    <row r="47" spans="1:6" x14ac:dyDescent="0.25">
      <c r="A47" t="s">
        <v>64</v>
      </c>
    </row>
    <row r="48" spans="1:6" x14ac:dyDescent="0.25">
      <c r="A48" t="s">
        <v>65</v>
      </c>
    </row>
    <row r="49" spans="1:1" x14ac:dyDescent="0.25">
      <c r="A49" t="s">
        <v>66</v>
      </c>
    </row>
    <row r="50" spans="1:1" x14ac:dyDescent="0.25">
      <c r="A50" t="s">
        <v>67</v>
      </c>
    </row>
  </sheetData>
  <mergeCells count="3">
    <mergeCell ref="B2:D2"/>
    <mergeCell ref="B8:D8"/>
    <mergeCell ref="B16:D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F087-6D15-4A4C-85A7-20F2067C763D}">
  <dimension ref="A3:D22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46.7109375" bestFit="1" customWidth="1"/>
    <col min="2" max="2" width="17.28515625" customWidth="1"/>
    <col min="3" max="3" width="30.7109375" bestFit="1" customWidth="1"/>
    <col min="4" max="4" width="15.7109375" customWidth="1"/>
  </cols>
  <sheetData>
    <row r="3" spans="1:4" x14ac:dyDescent="0.25">
      <c r="A3" s="1"/>
      <c r="B3" s="1"/>
      <c r="C3" s="1"/>
      <c r="D3" s="1"/>
    </row>
    <row r="4" spans="1:4" x14ac:dyDescent="0.25">
      <c r="A4" s="1"/>
      <c r="B4" s="1" t="s">
        <v>68</v>
      </c>
      <c r="C4" s="1"/>
      <c r="D4" s="1" t="s">
        <v>69</v>
      </c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 t="s">
        <v>70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 t="s">
        <v>71</v>
      </c>
      <c r="B11" s="2" t="s">
        <v>72</v>
      </c>
    </row>
    <row r="12" spans="1:4" x14ac:dyDescent="0.25">
      <c r="A12" s="1" t="s">
        <v>73</v>
      </c>
      <c r="B12" s="2" t="s">
        <v>74</v>
      </c>
    </row>
    <row r="13" spans="1:4" x14ac:dyDescent="0.25">
      <c r="A13" s="1" t="s">
        <v>50</v>
      </c>
      <c r="B13" s="2" t="s">
        <v>75</v>
      </c>
    </row>
    <row r="14" spans="1:4" x14ac:dyDescent="0.25">
      <c r="A14" s="1" t="s">
        <v>76</v>
      </c>
      <c r="B14" s="2" t="s">
        <v>69</v>
      </c>
    </row>
    <row r="15" spans="1:4" x14ac:dyDescent="0.25">
      <c r="A15" s="1" t="s">
        <v>77</v>
      </c>
      <c r="B15" s="2">
        <v>3.6</v>
      </c>
    </row>
    <row r="16" spans="1:4" x14ac:dyDescent="0.25">
      <c r="A16" s="1"/>
      <c r="B16" s="1"/>
      <c r="C16" s="1"/>
      <c r="D16" s="1"/>
    </row>
    <row r="17" spans="1:4" x14ac:dyDescent="0.25">
      <c r="A17" s="1" t="s">
        <v>78</v>
      </c>
      <c r="B17" s="2" t="s">
        <v>79</v>
      </c>
      <c r="D17" s="1"/>
    </row>
    <row r="18" spans="1:4" x14ac:dyDescent="0.25">
      <c r="A18" s="1" t="s">
        <v>80</v>
      </c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1130-F816-4F1C-8B21-7CA10311CAA8}">
  <dimension ref="A1:B11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26.85546875" style="4" customWidth="1"/>
    <col min="2" max="2" width="27.28515625" style="1" bestFit="1" customWidth="1"/>
  </cols>
  <sheetData>
    <row r="1" spans="1:2" ht="15.75" thickBot="1" x14ac:dyDescent="0.3"/>
    <row r="2" spans="1:2" x14ac:dyDescent="0.25">
      <c r="B2" s="33" t="s">
        <v>47</v>
      </c>
    </row>
    <row r="3" spans="1:2" x14ac:dyDescent="0.25">
      <c r="A3" s="4" t="s">
        <v>24</v>
      </c>
      <c r="B3" s="34" t="s">
        <v>48</v>
      </c>
    </row>
    <row r="4" spans="1:2" ht="15.75" thickBot="1" x14ac:dyDescent="0.3">
      <c r="B4" s="35" t="s">
        <v>25</v>
      </c>
    </row>
    <row r="5" spans="1:2" ht="15.75" thickBot="1" x14ac:dyDescent="0.3">
      <c r="B5" s="1" t="s">
        <v>84</v>
      </c>
    </row>
    <row r="6" spans="1:2" x14ac:dyDescent="0.25">
      <c r="A6" s="4" t="s">
        <v>27</v>
      </c>
      <c r="B6" s="33" t="s">
        <v>28</v>
      </c>
    </row>
    <row r="7" spans="1:2" ht="15.75" thickBot="1" x14ac:dyDescent="0.3">
      <c r="B7" s="35" t="s">
        <v>81</v>
      </c>
    </row>
    <row r="8" spans="1:2" ht="15.75" thickBot="1" x14ac:dyDescent="0.3">
      <c r="B8" s="1" t="s">
        <v>84</v>
      </c>
    </row>
    <row r="9" spans="1:2" x14ac:dyDescent="0.25">
      <c r="A9" s="38" t="s">
        <v>82</v>
      </c>
      <c r="B9" s="36" t="s">
        <v>26</v>
      </c>
    </row>
    <row r="10" spans="1:2" ht="15.75" thickBot="1" x14ac:dyDescent="0.3">
      <c r="A10" s="38"/>
      <c r="B10" s="37" t="s">
        <v>83</v>
      </c>
    </row>
    <row r="11" spans="1:2" x14ac:dyDescent="0.25">
      <c r="B11" s="1" t="s">
        <v>84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3c59185879f4cc6b7822c222937634c xmlns="99106d4d-75d6-4427-bd3f-5988746edd6b">
      <Terms xmlns="http://schemas.microsoft.com/office/infopath/2007/PartnerControls"/>
    </o3c59185879f4cc6b7822c222937634c>
    <TaxKeywordTaxHTField xmlns="99106d4d-75d6-4427-bd3f-5988746edd6b">
      <Terms xmlns="http://schemas.microsoft.com/office/infopath/2007/PartnerControls"/>
    </TaxKeywordTaxHTField>
    <TaxCatchAll xmlns="aca77601-eb11-47c5-84e4-5f65ab129a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83ec222a-152c-4d8c-9942-49c341f122fd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B9329EB9657439D8211D8D595167C" ma:contentTypeVersion="13" ma:contentTypeDescription="Ein neues Dokument erstellen." ma:contentTypeScope="" ma:versionID="a654acce3738bd0ca3be83a2d1eb8723">
  <xsd:schema xmlns:xsd="http://www.w3.org/2001/XMLSchema" xmlns:xs="http://www.w3.org/2001/XMLSchema" xmlns:p="http://schemas.microsoft.com/office/2006/metadata/properties" xmlns:ns2="99106d4d-75d6-4427-bd3f-5988746edd6b" xmlns:ns3="aca77601-eb11-47c5-84e4-5f65ab129a3e" xmlns:ns5="5c01b916-0cdf-4752-8295-6d9b41bf8e38" targetNamespace="http://schemas.microsoft.com/office/2006/metadata/properties" ma:root="true" ma:fieldsID="de0934c17f186f3516375f91e7f7ca15" ns2:_="" ns3:_="" ns5:_="">
    <xsd:import namespace="99106d4d-75d6-4427-bd3f-5988746edd6b"/>
    <xsd:import namespace="aca77601-eb11-47c5-84e4-5f65ab129a3e"/>
    <xsd:import namespace="5c01b916-0cdf-4752-8295-6d9b41bf8e38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3:TaxCatchAll" minOccurs="0"/>
                <xsd:element ref="ns2:TaxKeywordTaxHTField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06d4d-75d6-4427-bd3f-5988746edd6b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Kategorie" ma:default="" ma:fieldId="{83c59185-879f-4cc6-b782-2c222937634c}" ma:sspId="83ec222a-152c-4d8c-9942-49c341f122fd" ma:termSetId="6c450ec0-518d-47f3-85d6-af6881962e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2" nillable="true" ma:taxonomy="true" ma:internalName="TaxKeywordTaxHTField" ma:taxonomyFieldName="TaxKeyword" ma:displayName="Schlagwörter" ma:fieldId="{23f27201-bee3-471e-b2e7-b64fd8b7ca38}" ma:taxonomyMulti="true" ma:sspId="83ec222a-152c-4d8c-9942-49c341f122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7601-eb11-47c5-84e4-5f65ab129a3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f39bd07-8372-4a0e-a6e7-f0db61c58965}" ma:internalName="TaxCatchAll" ma:showField="CatchAllData" ma:web="99106d4d-75d6-4427-bd3f-5988746ed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1b916-0cdf-4752-8295-6d9b41bf8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D15FB-B119-481D-97C8-DAC405AEF595}">
  <ds:schemaRefs>
    <ds:schemaRef ds:uri="http://schemas.microsoft.com/office/2006/metadata/properties"/>
    <ds:schemaRef ds:uri="http://schemas.microsoft.com/office/infopath/2007/PartnerControls"/>
    <ds:schemaRef ds:uri="99106d4d-75d6-4427-bd3f-5988746edd6b"/>
    <ds:schemaRef ds:uri="aca77601-eb11-47c5-84e4-5f65ab129a3e"/>
  </ds:schemaRefs>
</ds:datastoreItem>
</file>

<file path=customXml/itemProps2.xml><?xml version="1.0" encoding="utf-8"?>
<ds:datastoreItem xmlns:ds="http://schemas.openxmlformats.org/officeDocument/2006/customXml" ds:itemID="{BC0D937A-F022-4B36-BF19-54E6E2599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F2CD7-CEB4-4FA6-8DFE-B88AFF963AF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61AF23B-9988-4716-A089-F3B740272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06d4d-75d6-4427-bd3f-5988746edd6b"/>
    <ds:schemaRef ds:uri="aca77601-eb11-47c5-84e4-5f65ab129a3e"/>
    <ds:schemaRef ds:uri="5c01b916-0cdf-4752-8295-6d9b41bf8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Tool</vt:lpstr>
      <vt:lpstr>Tabellen</vt:lpstr>
      <vt:lpstr>Formeln</vt:lpstr>
      <vt:lpstr>Auswahlfelder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Vogt, Annette, TNA, SWK Netz</dc:creator>
  <cp:keywords/>
  <dc:description/>
  <cp:lastModifiedBy>Vogt, Annette, TNA, SWKiel Netz</cp:lastModifiedBy>
  <cp:revision/>
  <dcterms:created xsi:type="dcterms:W3CDTF">2022-02-28T11:50:45Z</dcterms:created>
  <dcterms:modified xsi:type="dcterms:W3CDTF">2024-02-08T10:11:46Z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0x010100E6EB9329EB9657439D8211D8D595167C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